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rahYates\Desktop\"/>
    </mc:Choice>
  </mc:AlternateContent>
  <xr:revisionPtr revIDLastSave="0" documentId="8_{BE7B4173-F486-4163-8559-A01F3C2B4069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Sheet1" sheetId="1" state="hidden" r:id="rId1"/>
    <sheet name="Vendor Name" sheetId="4" r:id="rId2"/>
  </sheets>
  <definedNames>
    <definedName name="_xlnm.Print_Area" localSheetId="1">'Vendor Name'!$A$1:$K$15</definedName>
    <definedName name="_xlnm.Print_Titles" localSheetId="1">'Vendor Name'!$1:$1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15" i="4"/>
  <c r="G10" i="4" l="1"/>
  <c r="G11" i="4"/>
  <c r="G12" i="4"/>
  <c r="G13" i="4"/>
  <c r="G5" i="4"/>
  <c r="G6" i="4"/>
  <c r="G7" i="4"/>
  <c r="G8" i="4"/>
  <c r="G9" i="4" l="1"/>
  <c r="G4" i="4" l="1"/>
  <c r="O17" i="1" l="1"/>
  <c r="P13" i="1"/>
  <c r="C11" i="1"/>
  <c r="L9" i="1"/>
  <c r="O9" i="1" s="1"/>
  <c r="K10" i="1"/>
  <c r="R24" i="1" s="1"/>
  <c r="I10" i="1"/>
  <c r="Q24" i="1" s="1"/>
  <c r="G10" i="1"/>
  <c r="P24" i="1"/>
  <c r="K8" i="1"/>
  <c r="R22" i="1" s="1"/>
  <c r="I8" i="1"/>
  <c r="K7" i="1"/>
  <c r="R21" i="1" s="1"/>
  <c r="I7" i="1"/>
  <c r="Q21" i="1" s="1"/>
  <c r="G7" i="1"/>
  <c r="P21" i="1" s="1"/>
  <c r="K6" i="1"/>
  <c r="R20" i="1" s="1"/>
  <c r="I6" i="1"/>
  <c r="Q20" i="1" s="1"/>
  <c r="G6" i="1"/>
  <c r="P20" i="1" s="1"/>
  <c r="K5" i="1"/>
  <c r="R19" i="1" s="1"/>
  <c r="I5" i="1"/>
  <c r="Q19" i="1" s="1"/>
  <c r="G5" i="1"/>
  <c r="P19" i="1" s="1"/>
  <c r="K4" i="1"/>
  <c r="R18" i="1"/>
  <c r="I4" i="1"/>
  <c r="G4" i="1"/>
  <c r="P18" i="1" s="1"/>
  <c r="K3" i="1"/>
  <c r="R17" i="1" s="1"/>
  <c r="I3" i="1"/>
  <c r="Q17" i="1" s="1"/>
  <c r="G3" i="1"/>
  <c r="P17" i="1" s="1"/>
  <c r="L6" i="1"/>
  <c r="O6" i="1" s="1"/>
  <c r="L4" i="1"/>
  <c r="O4" i="1" s="1"/>
  <c r="L7" i="1"/>
  <c r="O7" i="1" s="1"/>
  <c r="L10" i="1"/>
  <c r="O10" i="1" s="1"/>
  <c r="G11" i="1"/>
  <c r="Q13" i="1" s="1"/>
  <c r="Q22" i="1" l="1"/>
  <c r="L8" i="1"/>
  <c r="O8" i="1" s="1"/>
  <c r="L5" i="1"/>
  <c r="O5" i="1" s="1"/>
  <c r="L3" i="1"/>
  <c r="I11" i="1"/>
  <c r="R13" i="1"/>
  <c r="K11" i="1"/>
  <c r="S13" i="1" s="1"/>
  <c r="Q18" i="1"/>
  <c r="S24" i="1" s="1"/>
  <c r="L13" i="1"/>
  <c r="L11" i="1" l="1"/>
  <c r="O3" i="1"/>
  <c r="O11" i="1" s="1"/>
  <c r="L12" i="1"/>
  <c r="T13" i="1"/>
</calcChain>
</file>

<file path=xl/sharedStrings.xml><?xml version="1.0" encoding="utf-8"?>
<sst xmlns="http://schemas.openxmlformats.org/spreadsheetml/2006/main" count="118" uniqueCount="69">
  <si>
    <r>
      <t xml:space="preserve">  Vendor Name -                                  Contract Number XXX-XX-XXXX - </t>
    </r>
    <r>
      <rPr>
        <b/>
        <sz val="10"/>
        <rFont val="Arial"/>
        <family val="2"/>
      </rPr>
      <t xml:space="preserve">COST AVOIDANCE     </t>
    </r>
  </si>
  <si>
    <t xml:space="preserve">Products - </t>
  </si>
  <si>
    <t>PART NUMBER</t>
  </si>
  <si>
    <t>DIR Discount</t>
  </si>
  <si>
    <t>DIR PRICE</t>
  </si>
  <si>
    <t>TCPN</t>
  </si>
  <si>
    <t>% Diff. from DIR price</t>
  </si>
  <si>
    <t>GSA</t>
  </si>
  <si>
    <t>WSCA</t>
  </si>
  <si>
    <t>AVERAGE COST AVOIDANCE</t>
  </si>
  <si>
    <t>Product 1</t>
  </si>
  <si>
    <t>Product 2</t>
  </si>
  <si>
    <t>Product 3</t>
  </si>
  <si>
    <t>Product 4</t>
  </si>
  <si>
    <t>Product 5</t>
  </si>
  <si>
    <t>Product 6</t>
  </si>
  <si>
    <t>N/A</t>
  </si>
  <si>
    <t>Product 7</t>
  </si>
  <si>
    <t>*</t>
  </si>
  <si>
    <t>*12.5%</t>
  </si>
  <si>
    <t>Product 8</t>
  </si>
  <si>
    <r>
      <rPr>
        <b/>
        <sz val="10"/>
        <rFont val="Arial"/>
        <family val="2"/>
      </rPr>
      <t>Date Cost Avoidance Performed</t>
    </r>
    <r>
      <rPr>
        <sz val="10"/>
        <rFont val="Arial"/>
        <family val="2"/>
      </rPr>
      <t>: xx/xx/xxxx</t>
    </r>
  </si>
  <si>
    <r>
      <rPr>
        <b/>
        <sz val="9"/>
        <rFont val="Arial"/>
        <family val="2"/>
      </rPr>
      <t xml:space="preserve">Date of sales reports used to find top selling products : </t>
    </r>
    <r>
      <rPr>
        <sz val="9"/>
        <rFont val="Arial"/>
        <family val="2"/>
      </rPr>
      <t xml:space="preserve">   Analysis of 201201 - 201205 purchases</t>
    </r>
  </si>
  <si>
    <t>*25%</t>
  </si>
  <si>
    <t>Supporting documents:</t>
  </si>
  <si>
    <t xml:space="preserve">                                                  </t>
  </si>
  <si>
    <t>List if other cooperatives do not carry products :  Example -  no contracts with TIPS, HGAC</t>
  </si>
  <si>
    <t>Since no other competitor carries this product the DIR discount is used</t>
  </si>
  <si>
    <t xml:space="preserve">Printout of all supporting documents showing pricing </t>
  </si>
  <si>
    <t>Manufacturer/
Brand</t>
  </si>
  <si>
    <t>Product Description</t>
  </si>
  <si>
    <t xml:space="preserve">Manufacturer's 
Part Number </t>
  </si>
  <si>
    <t>MSRP</t>
  </si>
  <si>
    <t>DIR Customer 
Discount % off MSRP</t>
  </si>
  <si>
    <r>
      <t xml:space="preserve">DIR Customer Price </t>
    </r>
    <r>
      <rPr>
        <b/>
        <sz val="14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                   </t>
    </r>
  </si>
  <si>
    <t>GSA Contract</t>
  </si>
  <si>
    <t>NASPO Contract</t>
  </si>
  <si>
    <t>OMNIA Contract</t>
  </si>
  <si>
    <t>TIPS USA</t>
  </si>
  <si>
    <r>
      <rPr>
        <b/>
        <sz val="14"/>
        <rFont val="Calibri"/>
        <family val="2"/>
        <scheme val="minor"/>
      </rPr>
      <t xml:space="preserve">COST AVOIDANCE (Provided by Vendor) 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Based on Top Products Sold per Monthly Sales Reporting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*DIR CUSTOMER PRICE</t>
    </r>
    <r>
      <rPr>
        <sz val="11"/>
        <rFont val="Calibri"/>
        <family val="2"/>
        <scheme val="minor"/>
      </rPr>
      <t xml:space="preserve"> contains 0.75% DIR Administrative Fee and it will be AUTOMATICALLY calculated once all other cells are filled.  
   For reference purposes, the formula to calculate DIR Customer Price is: DIR Customer Price = MSRP x (1-DIR Discount%) x (1+0.75%)
</t>
    </r>
  </si>
  <si>
    <t>TENABLE.IO VULNERABILITY MGMT SVCS - 4000 ASSETS</t>
  </si>
  <si>
    <t>Tenable</t>
  </si>
  <si>
    <t>TENABLE.SC CONTINUOUS VIEW - SUBSCRIPTION</t>
  </si>
  <si>
    <t>CYBERONE PROFESSIONAL SERVICES - PALO ALTO SERVICES</t>
  </si>
  <si>
    <t>Proofpoint</t>
  </si>
  <si>
    <t>SECRET MANAGEMENT FOR HOMEGROWN STATIC APPLICATIONS INCLUDING C3 CREDENTIAL PROVIDER INTEGRATIONS - 12 MONTH TERM</t>
  </si>
  <si>
    <t>CyberArk</t>
  </si>
  <si>
    <t>TENABLE SC SCANNERS SERVICES INCLUDED, ANNUAL SUBSCRIPTION - IP BANDS: 11500 - 12 MONTHS|</t>
  </si>
  <si>
    <t>PRIVILEGED STANDARD USER SAAS: CREDENTIAL PROTECTION; SESSION ISOLATION; RECORDING; REMOTE VPN-LESS ACCESS; ADAPTIVE MFA AND RISK-BASED AUTHENTICATION; ADAPTIVE APPLICATION ACCESS; IDENTITY SECURITY INTELLIGENCE (ONLY IN SUPPORTED REGIONS); (MORE...)</t>
  </si>
  <si>
    <t>TENABLE LUMIN CYBER EXPOSURE PLATFORM SLIC ANNUAL SUB - 4000 ASSETS</t>
  </si>
  <si>
    <t>VECTRA NDR - STANDARD - INCLUDES SOFTWARE SUBSCRIPTION ACCESS TO THE VECTRA AI PLATFORM FOR THE PURCHASED PRODUCTS WITH 3-DAYS OF METADATA RETENTION AND STANDARD SUPPORT INCLUDED BY DEFAULT.</t>
  </si>
  <si>
    <t>Vectra</t>
  </si>
  <si>
    <t>CyberOne Services</t>
  </si>
  <si>
    <t>C1-Prosrv-Netsec-Hourly</t>
  </si>
  <si>
    <t>Vendor Name: CyberOne, LLC</t>
  </si>
  <si>
    <t>Reporting Period:     5/2023      to    4/2025</t>
  </si>
  <si>
    <t>TLUM</t>
  </si>
  <si>
    <t>PFPT-M-O365D7-S-A</t>
  </si>
  <si>
    <t>App-Static-Saas</t>
  </si>
  <si>
    <t>Priv-Standard-User-Saas</t>
  </si>
  <si>
    <t>V-NETWORK-STANDARD</t>
  </si>
  <si>
    <t>TIO-VM</t>
  </si>
  <si>
    <t>TSC</t>
  </si>
  <si>
    <t>TSCCM</t>
  </si>
  <si>
    <t>Vn-Detect-Net</t>
  </si>
  <si>
    <r>
      <t>VECTRA COGNITO DETECT FOR NETWORK (IPS)|</t>
    </r>
    <r>
      <rPr>
        <sz val="9"/>
        <color rgb="FFFF0000"/>
        <rFont val="Arial"/>
        <family val="2"/>
      </rPr>
      <t xml:space="preserve"> (THIS SKU IS NO LONGER VALID) </t>
    </r>
  </si>
  <si>
    <t>No</t>
  </si>
  <si>
    <t>Yes</t>
  </si>
  <si>
    <t xml:space="preserve">PROOFPOINT ARCHIVE FOR O365 - 7 YEAR RETENTION - TIER 2501 - 5000 - TERM 12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</si>
</sst>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rgb="FF3C3D3E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9" fontId="6" fillId="5" borderId="2" xfId="2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left"/>
    </xf>
    <xf numFmtId="10" fontId="6" fillId="5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10" fontId="6" fillId="4" borderId="2" xfId="0" applyNumberFormat="1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right"/>
    </xf>
    <xf numFmtId="0" fontId="7" fillId="0" borderId="0" xfId="0" applyFont="1"/>
    <xf numFmtId="0" fontId="3" fillId="4" borderId="1" xfId="0" applyFont="1" applyFill="1" applyBorder="1"/>
    <xf numFmtId="0" fontId="6" fillId="4" borderId="2" xfId="0" applyFont="1" applyFill="1" applyBorder="1"/>
    <xf numFmtId="164" fontId="6" fillId="4" borderId="2" xfId="0" applyNumberFormat="1" applyFont="1" applyFill="1" applyBorder="1"/>
    <xf numFmtId="10" fontId="3" fillId="4" borderId="2" xfId="0" applyNumberFormat="1" applyFont="1" applyFill="1" applyBorder="1"/>
    <xf numFmtId="10" fontId="3" fillId="4" borderId="4" xfId="0" applyNumberFormat="1" applyFont="1" applyFill="1" applyBorder="1"/>
    <xf numFmtId="0" fontId="8" fillId="0" borderId="5" xfId="0" applyFont="1" applyBorder="1"/>
    <xf numFmtId="0" fontId="8" fillId="5" borderId="5" xfId="0" applyFont="1" applyFill="1" applyBorder="1"/>
    <xf numFmtId="0" fontId="8" fillId="5" borderId="0" xfId="0" applyFont="1" applyFill="1"/>
    <xf numFmtId="0" fontId="9" fillId="5" borderId="0" xfId="0" applyFont="1" applyFill="1"/>
    <xf numFmtId="0" fontId="0" fillId="5" borderId="0" xfId="0" applyFill="1"/>
    <xf numFmtId="0" fontId="6" fillId="0" borderId="5" xfId="0" applyFont="1" applyBorder="1"/>
    <xf numFmtId="44" fontId="6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top"/>
    </xf>
    <xf numFmtId="9" fontId="10" fillId="0" borderId="0" xfId="2" applyFont="1" applyFill="1" applyBorder="1" applyAlignment="1">
      <alignment horizontal="center" vertical="top"/>
    </xf>
    <xf numFmtId="0" fontId="0" fillId="5" borderId="6" xfId="0" applyFill="1" applyBorder="1"/>
    <xf numFmtId="0" fontId="3" fillId="0" borderId="5" xfId="0" applyFont="1" applyBorder="1"/>
    <xf numFmtId="44" fontId="6" fillId="0" borderId="0" xfId="0" applyNumberFormat="1" applyFont="1"/>
    <xf numFmtId="10" fontId="6" fillId="0" borderId="0" xfId="0" applyNumberFormat="1" applyFont="1"/>
    <xf numFmtId="0" fontId="10" fillId="0" borderId="0" xfId="0" applyFont="1"/>
    <xf numFmtId="44" fontId="10" fillId="0" borderId="0" xfId="1" applyFont="1" applyFill="1" applyBorder="1"/>
    <xf numFmtId="10" fontId="10" fillId="0" borderId="0" xfId="2" applyNumberFormat="1" applyFont="1" applyFill="1" applyBorder="1" applyAlignment="1">
      <alignment horizontal="center"/>
    </xf>
    <xf numFmtId="0" fontId="11" fillId="0" borderId="0" xfId="0" applyFont="1"/>
    <xf numFmtId="0" fontId="11" fillId="0" borderId="6" xfId="0" applyFont="1" applyBorder="1"/>
    <xf numFmtId="0" fontId="12" fillId="0" borderId="0" xfId="0" applyFont="1" applyAlignment="1">
      <alignment horizontal="right"/>
    </xf>
    <xf numFmtId="0" fontId="6" fillId="0" borderId="7" xfId="0" applyFont="1" applyBorder="1" applyAlignment="1">
      <alignment horizontal="left" indent="4"/>
    </xf>
    <xf numFmtId="44" fontId="6" fillId="0" borderId="8" xfId="0" applyNumberFormat="1" applyFont="1" applyBorder="1"/>
    <xf numFmtId="10" fontId="6" fillId="0" borderId="8" xfId="0" applyNumberFormat="1" applyFont="1" applyBorder="1"/>
    <xf numFmtId="0" fontId="10" fillId="0" borderId="8" xfId="0" applyFont="1" applyBorder="1" applyAlignment="1">
      <alignment horizontal="right"/>
    </xf>
    <xf numFmtId="44" fontId="10" fillId="0" borderId="8" xfId="1" applyFont="1" applyFill="1" applyBorder="1"/>
    <xf numFmtId="9" fontId="10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10" fontId="6" fillId="6" borderId="2" xfId="0" applyNumberFormat="1" applyFont="1" applyFill="1" applyBorder="1" applyAlignment="1">
      <alignment horizontal="left"/>
    </xf>
    <xf numFmtId="9" fontId="6" fillId="6" borderId="2" xfId="2" applyFont="1" applyFill="1" applyBorder="1" applyAlignment="1">
      <alignment horizontal="left"/>
    </xf>
    <xf numFmtId="10" fontId="6" fillId="6" borderId="2" xfId="2" applyNumberFormat="1" applyFont="1" applyFill="1" applyBorder="1" applyAlignment="1">
      <alignment horizontal="left"/>
    </xf>
    <xf numFmtId="9" fontId="6" fillId="4" borderId="2" xfId="0" applyNumberFormat="1" applyFont="1" applyFill="1" applyBorder="1"/>
    <xf numFmtId="165" fontId="2" fillId="4" borderId="3" xfId="2" applyNumberFormat="1" applyFont="1" applyFill="1" applyBorder="1"/>
    <xf numFmtId="165" fontId="0" fillId="0" borderId="6" xfId="0" applyNumberFormat="1" applyBorder="1"/>
    <xf numFmtId="165" fontId="6" fillId="4" borderId="3" xfId="2" applyNumberFormat="1" applyFont="1" applyFill="1" applyBorder="1"/>
    <xf numFmtId="165" fontId="0" fillId="0" borderId="0" xfId="0" applyNumberFormat="1"/>
    <xf numFmtId="165" fontId="13" fillId="0" borderId="0" xfId="2" applyNumberFormat="1" applyFont="1"/>
    <xf numFmtId="10" fontId="13" fillId="0" borderId="0" xfId="2" applyNumberFormat="1" applyFont="1"/>
    <xf numFmtId="165" fontId="0" fillId="7" borderId="0" xfId="0" applyNumberFormat="1" applyFill="1"/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vertical="center"/>
    </xf>
    <xf numFmtId="0" fontId="14" fillId="8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5" borderId="0" xfId="0" applyNumberFormat="1" applyFill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13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14" fillId="8" borderId="15" xfId="0" applyNumberFormat="1" applyFont="1" applyFill="1" applyBorder="1" applyAlignment="1">
      <alignment horizontal="center" vertical="center" wrapText="1"/>
    </xf>
    <xf numFmtId="164" fontId="14" fillId="8" borderId="15" xfId="2" applyNumberFormat="1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5" borderId="2" xfId="0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vertical="center"/>
    </xf>
    <xf numFmtId="0" fontId="15" fillId="9" borderId="14" xfId="0" applyFont="1" applyFill="1" applyBorder="1" applyAlignment="1">
      <alignment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20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164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workbookViewId="0">
      <selection activeCell="E32" sqref="E32"/>
    </sheetView>
  </sheetViews>
  <sheetFormatPr defaultColWidth="8.77734375" defaultRowHeight="14.4" x14ac:dyDescent="0.3"/>
  <cols>
    <col min="1" max="1" width="52.44140625" customWidth="1"/>
    <col min="2" max="2" width="8" bestFit="1" customWidth="1"/>
    <col min="3" max="3" width="8.21875" bestFit="1" customWidth="1"/>
    <col min="4" max="4" width="9" bestFit="1" customWidth="1"/>
    <col min="6" max="6" width="8.77734375" bestFit="1" customWidth="1"/>
    <col min="7" max="7" width="8" bestFit="1" customWidth="1"/>
    <col min="8" max="8" width="8.77734375" bestFit="1" customWidth="1"/>
    <col min="9" max="9" width="8" bestFit="1" customWidth="1"/>
    <col min="10" max="10" width="22.77734375" bestFit="1" customWidth="1"/>
    <col min="11" max="11" width="8" bestFit="1" customWidth="1"/>
    <col min="12" max="12" width="16.77734375" customWidth="1"/>
    <col min="13" max="13" width="2.21875" bestFit="1" customWidth="1"/>
  </cols>
  <sheetData>
    <row r="1" spans="1:20" x14ac:dyDescent="0.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20" ht="36.6" x14ac:dyDescent="0.3">
      <c r="A2" s="1" t="s">
        <v>1</v>
      </c>
      <c r="B2" s="2" t="s">
        <v>2</v>
      </c>
      <c r="C2" s="2" t="s">
        <v>3</v>
      </c>
      <c r="D2" s="2" t="s">
        <v>4</v>
      </c>
      <c r="E2" s="2"/>
      <c r="F2" s="3" t="s">
        <v>5</v>
      </c>
      <c r="G2" s="2" t="s">
        <v>6</v>
      </c>
      <c r="H2" s="3" t="s">
        <v>7</v>
      </c>
      <c r="I2" s="2" t="s">
        <v>6</v>
      </c>
      <c r="J2" s="3" t="s">
        <v>8</v>
      </c>
      <c r="K2" s="2" t="s">
        <v>6</v>
      </c>
      <c r="L2" s="4" t="s">
        <v>9</v>
      </c>
    </row>
    <row r="3" spans="1:20" x14ac:dyDescent="0.3">
      <c r="A3" s="5" t="s">
        <v>10</v>
      </c>
      <c r="B3" s="6">
        <v>1234</v>
      </c>
      <c r="C3" s="7">
        <v>0.4</v>
      </c>
      <c r="D3" s="8">
        <v>953.8</v>
      </c>
      <c r="E3" s="9"/>
      <c r="F3" s="10">
        <v>1280.5899999999999</v>
      </c>
      <c r="G3" s="48">
        <f>(F3-D3)/D3</f>
        <v>0.34261899769343673</v>
      </c>
      <c r="H3" s="8">
        <v>1224.56</v>
      </c>
      <c r="I3" s="48">
        <f t="shared" ref="I3:I8" si="0">(H3-D3)/D3</f>
        <v>0.28387502621094568</v>
      </c>
      <c r="J3" s="8">
        <v>1200</v>
      </c>
      <c r="K3" s="50">
        <f t="shared" ref="K3:K8" si="1">(J3-D3)/D3</f>
        <v>0.25812539316418542</v>
      </c>
      <c r="L3" s="54">
        <f>AVERAGE(G3,I3,K3)</f>
        <v>0.29487313902285589</v>
      </c>
      <c r="O3" s="55">
        <f>L3*0.125</f>
        <v>3.6859142377856986E-2</v>
      </c>
    </row>
    <row r="4" spans="1:20" x14ac:dyDescent="0.3">
      <c r="A4" s="5" t="s">
        <v>11</v>
      </c>
      <c r="B4" s="6">
        <v>1235</v>
      </c>
      <c r="C4" s="7">
        <v>0.4</v>
      </c>
      <c r="D4" s="8">
        <v>95.38</v>
      </c>
      <c r="E4" s="9"/>
      <c r="F4" s="10">
        <v>136.85</v>
      </c>
      <c r="G4" s="48">
        <f>(F4-D4)/D4</f>
        <v>0.43478716712098975</v>
      </c>
      <c r="H4" s="8">
        <v>143.52000000000001</v>
      </c>
      <c r="I4" s="48">
        <f t="shared" si="0"/>
        <v>0.50471797022436582</v>
      </c>
      <c r="J4" s="8">
        <v>145</v>
      </c>
      <c r="K4" s="50">
        <f t="shared" si="1"/>
        <v>0.52023485007339076</v>
      </c>
      <c r="L4" s="54">
        <f>AVERAGE(G4,I4,K4)</f>
        <v>0.48657999580624872</v>
      </c>
      <c r="O4" s="55">
        <f t="shared" ref="O4:O10" si="2">L4*0.125</f>
        <v>6.082249947578109E-2</v>
      </c>
    </row>
    <row r="5" spans="1:20" x14ac:dyDescent="0.3">
      <c r="A5" s="5" t="s">
        <v>12</v>
      </c>
      <c r="B5" s="6">
        <v>1236</v>
      </c>
      <c r="C5" s="7">
        <v>0.4</v>
      </c>
      <c r="D5" s="8">
        <v>57.81</v>
      </c>
      <c r="E5" s="9"/>
      <c r="F5" s="10">
        <v>83.08</v>
      </c>
      <c r="G5" s="48">
        <f>(F5-D5)/D5</f>
        <v>0.43712160525860572</v>
      </c>
      <c r="H5" s="8">
        <v>90.73</v>
      </c>
      <c r="I5" s="48">
        <f t="shared" si="0"/>
        <v>0.56945165196332814</v>
      </c>
      <c r="J5" s="8">
        <v>88</v>
      </c>
      <c r="K5" s="50">
        <f t="shared" si="1"/>
        <v>0.52222798823732908</v>
      </c>
      <c r="L5" s="54">
        <f>AVERAGE(G5,I5,K5)</f>
        <v>0.50960041515308763</v>
      </c>
      <c r="O5" s="55">
        <f t="shared" si="2"/>
        <v>6.3700051894135953E-2</v>
      </c>
    </row>
    <row r="6" spans="1:20" x14ac:dyDescent="0.3">
      <c r="A6" s="5" t="s">
        <v>13</v>
      </c>
      <c r="B6" s="6">
        <v>1237</v>
      </c>
      <c r="C6" s="7">
        <v>0.4</v>
      </c>
      <c r="D6" s="8">
        <v>113.7</v>
      </c>
      <c r="E6" s="9"/>
      <c r="F6" s="10">
        <v>163.24</v>
      </c>
      <c r="G6" s="48">
        <f>(F6-D6)/D6</f>
        <v>0.43570800351802996</v>
      </c>
      <c r="H6" s="8">
        <v>150.53</v>
      </c>
      <c r="I6" s="48">
        <f t="shared" si="0"/>
        <v>0.32392260334212841</v>
      </c>
      <c r="J6" s="8">
        <v>142.25</v>
      </c>
      <c r="K6" s="50">
        <f t="shared" si="1"/>
        <v>0.25109938434476692</v>
      </c>
      <c r="L6" s="54">
        <f>AVERAGE(G6,I6,K6)</f>
        <v>0.33690999706830843</v>
      </c>
      <c r="O6" s="55">
        <f t="shared" si="2"/>
        <v>4.2113749633538554E-2</v>
      </c>
    </row>
    <row r="7" spans="1:20" x14ac:dyDescent="0.3">
      <c r="A7" s="5" t="s">
        <v>14</v>
      </c>
      <c r="B7" s="6">
        <v>1238</v>
      </c>
      <c r="C7" s="7">
        <v>0.4</v>
      </c>
      <c r="D7" s="8">
        <v>1137</v>
      </c>
      <c r="E7" s="9"/>
      <c r="F7" s="10">
        <v>1527.9</v>
      </c>
      <c r="G7" s="48">
        <f>(F7-D7)/D7</f>
        <v>0.34379947229551461</v>
      </c>
      <c r="H7" s="8">
        <v>1453.46</v>
      </c>
      <c r="I7" s="48">
        <f t="shared" si="0"/>
        <v>0.2783289357959543</v>
      </c>
      <c r="J7" s="8">
        <v>1412.11</v>
      </c>
      <c r="K7" s="50">
        <f t="shared" si="1"/>
        <v>0.24196130167106411</v>
      </c>
      <c r="L7" s="54">
        <f>AVERAGE(G7,I7,K7)</f>
        <v>0.28802990325417765</v>
      </c>
      <c r="O7" s="55">
        <f t="shared" si="2"/>
        <v>3.6003737906772207E-2</v>
      </c>
    </row>
    <row r="8" spans="1:20" x14ac:dyDescent="0.3">
      <c r="A8" s="5" t="s">
        <v>15</v>
      </c>
      <c r="B8" s="6">
        <v>1241</v>
      </c>
      <c r="C8" s="7">
        <v>0.4</v>
      </c>
      <c r="D8" s="8">
        <v>124.65</v>
      </c>
      <c r="E8" s="9"/>
      <c r="F8" s="10" t="s">
        <v>16</v>
      </c>
      <c r="G8" s="11"/>
      <c r="H8" s="12">
        <v>133.97</v>
      </c>
      <c r="I8" s="48">
        <f t="shared" si="0"/>
        <v>7.4769354191736803E-2</v>
      </c>
      <c r="J8" s="8">
        <v>145.6</v>
      </c>
      <c r="K8" s="50">
        <f t="shared" si="1"/>
        <v>0.16807059767348567</v>
      </c>
      <c r="L8" s="54">
        <f>AVERAGE(K8,I8)</f>
        <v>0.12141997593261124</v>
      </c>
      <c r="O8" s="55">
        <f t="shared" si="2"/>
        <v>1.5177496991576405E-2</v>
      </c>
    </row>
    <row r="9" spans="1:20" ht="17.399999999999999" x14ac:dyDescent="0.3">
      <c r="A9" s="5" t="s">
        <v>17</v>
      </c>
      <c r="B9" s="6">
        <v>1242</v>
      </c>
      <c r="C9" s="49">
        <v>0.4</v>
      </c>
      <c r="D9" s="8">
        <v>86.45</v>
      </c>
      <c r="E9" s="9"/>
      <c r="F9" s="10" t="s">
        <v>16</v>
      </c>
      <c r="G9" s="11" t="s">
        <v>16</v>
      </c>
      <c r="H9" s="12" t="s">
        <v>16</v>
      </c>
      <c r="I9" s="9" t="s">
        <v>16</v>
      </c>
      <c r="J9" s="8" t="s">
        <v>16</v>
      </c>
      <c r="K9" s="8" t="s">
        <v>16</v>
      </c>
      <c r="L9" s="54">
        <f>C9</f>
        <v>0.4</v>
      </c>
      <c r="M9" s="13" t="s">
        <v>18</v>
      </c>
      <c r="O9" s="55">
        <f t="shared" si="2"/>
        <v>0.05</v>
      </c>
      <c r="P9" t="s">
        <v>19</v>
      </c>
    </row>
    <row r="10" spans="1:20" x14ac:dyDescent="0.3">
      <c r="A10" s="5" t="s">
        <v>20</v>
      </c>
      <c r="B10" s="6">
        <v>1243</v>
      </c>
      <c r="C10" s="7">
        <v>0.4</v>
      </c>
      <c r="D10" s="8">
        <v>864.5</v>
      </c>
      <c r="E10" s="9"/>
      <c r="F10" s="10">
        <v>1186.74</v>
      </c>
      <c r="G10" s="48">
        <f>(F10-D10)/D10</f>
        <v>0.37274725274725273</v>
      </c>
      <c r="H10" s="12">
        <v>1138.19</v>
      </c>
      <c r="I10" s="48">
        <f>(H10-D10)/D10</f>
        <v>0.31658762290341241</v>
      </c>
      <c r="J10" s="8">
        <v>1199.45</v>
      </c>
      <c r="K10" s="50">
        <f>(J10-D10)/D10</f>
        <v>0.38744939271255063</v>
      </c>
      <c r="L10" s="54">
        <f>AVERAGE(K10,I10,G10)</f>
        <v>0.35892808945440519</v>
      </c>
      <c r="O10" s="55">
        <f t="shared" si="2"/>
        <v>4.4866011181800648E-2</v>
      </c>
    </row>
    <row r="11" spans="1:20" x14ac:dyDescent="0.3">
      <c r="A11" s="14" t="s">
        <v>9</v>
      </c>
      <c r="B11" s="15"/>
      <c r="C11" s="51">
        <f>C9</f>
        <v>0.4</v>
      </c>
      <c r="D11" s="16"/>
      <c r="E11" s="17"/>
      <c r="F11" s="15"/>
      <c r="G11" s="17">
        <f>AVERAGE(G3:G7,G10)</f>
        <v>0.39446374977230492</v>
      </c>
      <c r="H11" s="15"/>
      <c r="I11" s="17">
        <f>AVERAGE(I3:I8,I10)</f>
        <v>0.33595045209026736</v>
      </c>
      <c r="J11" s="18"/>
      <c r="K11" s="18">
        <f>AVERAGE(K3:K8,K10)</f>
        <v>0.33559555826811038</v>
      </c>
      <c r="L11" s="52">
        <f>AVERAGE(L3:L10)</f>
        <v>0.34954268946146183</v>
      </c>
      <c r="O11" s="58">
        <f>SUM(O3:O10)</f>
        <v>0.34954268946146183</v>
      </c>
    </row>
    <row r="12" spans="1:20" x14ac:dyDescent="0.3">
      <c r="A12" s="19" t="s">
        <v>21</v>
      </c>
      <c r="L12" s="53">
        <f>AVERAGE(C11,G11,I11,K11)</f>
        <v>0.36650244003267063</v>
      </c>
    </row>
    <row r="13" spans="1:20" x14ac:dyDescent="0.3">
      <c r="A13" s="20"/>
      <c r="B13" s="21"/>
      <c r="C13" s="22"/>
      <c r="D13" s="23"/>
      <c r="E13" s="23"/>
      <c r="F13" s="23"/>
      <c r="G13" s="23"/>
      <c r="H13" s="23"/>
      <c r="I13" s="23"/>
      <c r="J13" s="23"/>
      <c r="L13" s="53">
        <f>AVERAGE(C9,G3:G7,G10,I3:I8,I10,K3:K8,K10)</f>
        <v>0.35560021767345118</v>
      </c>
      <c r="P13" s="56">
        <f>C9*0.25</f>
        <v>0.1</v>
      </c>
      <c r="Q13" s="56">
        <f>G11*0.25</f>
        <v>9.8615937443076229E-2</v>
      </c>
      <c r="R13" s="56">
        <f>I11*0.25</f>
        <v>8.398761302256684E-2</v>
      </c>
      <c r="S13" s="56">
        <f>K11*0.25</f>
        <v>8.3898889567027596E-2</v>
      </c>
      <c r="T13" s="58">
        <f>SUM(P13:S13)</f>
        <v>0.36650244003267063</v>
      </c>
    </row>
    <row r="14" spans="1:20" x14ac:dyDescent="0.3">
      <c r="A14" s="24" t="s">
        <v>22</v>
      </c>
      <c r="B14" s="25"/>
      <c r="C14" s="25"/>
      <c r="D14" s="26"/>
      <c r="E14" s="26"/>
      <c r="F14" s="26"/>
      <c r="G14" s="26"/>
      <c r="H14" s="27"/>
      <c r="I14" s="28"/>
      <c r="J14" s="29"/>
      <c r="K14" s="23"/>
      <c r="L14" s="30"/>
      <c r="P14" t="s">
        <v>23</v>
      </c>
    </row>
    <row r="15" spans="1:20" ht="15.6" x14ac:dyDescent="0.3">
      <c r="A15" s="31" t="s">
        <v>24</v>
      </c>
      <c r="B15" s="32"/>
      <c r="C15" s="32"/>
      <c r="D15" s="33"/>
      <c r="E15" s="33"/>
      <c r="F15" s="33"/>
      <c r="G15" s="33"/>
      <c r="H15" s="34"/>
      <c r="I15" s="35"/>
      <c r="J15" s="36" t="s">
        <v>25</v>
      </c>
      <c r="K15" s="37"/>
      <c r="L15" s="38"/>
    </row>
    <row r="16" spans="1:20" ht="25.5" customHeight="1" x14ac:dyDescent="0.3">
      <c r="A16" s="19" t="s">
        <v>26</v>
      </c>
      <c r="B16" s="32"/>
      <c r="C16" s="32"/>
      <c r="D16" s="33"/>
      <c r="E16" s="33"/>
      <c r="F16" s="33"/>
      <c r="G16" s="33"/>
      <c r="H16" s="39" t="s">
        <v>18</v>
      </c>
      <c r="I16" s="83" t="s">
        <v>27</v>
      </c>
      <c r="J16" s="83"/>
      <c r="K16" s="83"/>
      <c r="L16" s="38"/>
    </row>
    <row r="17" spans="1:20" ht="16.2" thickBot="1" x14ac:dyDescent="0.35">
      <c r="A17" s="40" t="s">
        <v>28</v>
      </c>
      <c r="B17" s="41"/>
      <c r="C17" s="41"/>
      <c r="D17" s="42"/>
      <c r="E17" s="42"/>
      <c r="F17" s="42"/>
      <c r="G17" s="42"/>
      <c r="H17" s="43"/>
      <c r="I17" s="44"/>
      <c r="J17" s="45"/>
      <c r="K17" s="46"/>
      <c r="L17" s="47"/>
      <c r="O17" s="57">
        <f>C9*$O$27</f>
        <v>0</v>
      </c>
      <c r="P17" s="57">
        <f>G3*$O$27</f>
        <v>0</v>
      </c>
      <c r="Q17" s="57">
        <f>I3*$O$27</f>
        <v>0</v>
      </c>
      <c r="R17" s="57">
        <f>K3*$O$27</f>
        <v>0</v>
      </c>
      <c r="S17" s="57"/>
      <c r="T17" s="57"/>
    </row>
    <row r="18" spans="1:20" x14ac:dyDescent="0.3">
      <c r="O18" s="57"/>
      <c r="P18" s="57">
        <f t="shared" ref="P18:P24" si="3">G4*$O$27</f>
        <v>0</v>
      </c>
      <c r="Q18" s="57">
        <f t="shared" ref="Q18:Q24" si="4">I4*$O$27</f>
        <v>0</v>
      </c>
      <c r="R18" s="57">
        <f t="shared" ref="R18:R24" si="5">K4*$O$27</f>
        <v>0</v>
      </c>
      <c r="S18" s="57"/>
      <c r="T18" s="57"/>
    </row>
    <row r="19" spans="1:20" x14ac:dyDescent="0.3">
      <c r="P19">
        <f t="shared" si="3"/>
        <v>0</v>
      </c>
      <c r="Q19">
        <f t="shared" si="4"/>
        <v>0</v>
      </c>
      <c r="R19">
        <f t="shared" si="5"/>
        <v>0</v>
      </c>
    </row>
    <row r="20" spans="1:20" x14ac:dyDescent="0.3">
      <c r="P20">
        <f t="shared" si="3"/>
        <v>0</v>
      </c>
      <c r="Q20">
        <f t="shared" si="4"/>
        <v>0</v>
      </c>
      <c r="R20">
        <f t="shared" si="5"/>
        <v>0</v>
      </c>
    </row>
    <row r="21" spans="1:20" x14ac:dyDescent="0.3">
      <c r="P21">
        <f t="shared" si="3"/>
        <v>0</v>
      </c>
      <c r="Q21">
        <f t="shared" si="4"/>
        <v>0</v>
      </c>
      <c r="R21">
        <f t="shared" si="5"/>
        <v>0</v>
      </c>
    </row>
    <row r="22" spans="1:20" x14ac:dyDescent="0.3">
      <c r="Q22">
        <f t="shared" si="4"/>
        <v>0</v>
      </c>
      <c r="R22">
        <f t="shared" si="5"/>
        <v>0</v>
      </c>
    </row>
    <row r="24" spans="1:20" x14ac:dyDescent="0.3">
      <c r="P24">
        <f t="shared" si="3"/>
        <v>0</v>
      </c>
      <c r="Q24">
        <f t="shared" si="4"/>
        <v>0</v>
      </c>
      <c r="R24">
        <f t="shared" si="5"/>
        <v>0</v>
      </c>
      <c r="S24">
        <f>SUM(O17:R24)</f>
        <v>0</v>
      </c>
    </row>
  </sheetData>
  <mergeCells count="2">
    <mergeCell ref="A1:L1"/>
    <mergeCell ref="I16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6"/>
  <sheetViews>
    <sheetView tabSelected="1" topLeftCell="B1" workbookViewId="0">
      <selection activeCell="L8" sqref="L8"/>
    </sheetView>
  </sheetViews>
  <sheetFormatPr defaultColWidth="9.21875" defaultRowHeight="14.4" x14ac:dyDescent="0.3"/>
  <cols>
    <col min="1" max="1" width="4.44140625" style="60" customWidth="1"/>
    <col min="2" max="2" width="15.21875" style="66" bestFit="1" customWidth="1"/>
    <col min="3" max="3" width="34.44140625" style="60" customWidth="1"/>
    <col min="4" max="4" width="25.5546875" style="60" customWidth="1"/>
    <col min="5" max="5" width="16.77734375" style="60" customWidth="1"/>
    <col min="6" max="6" width="25.77734375" style="68" customWidth="1"/>
    <col min="7" max="7" width="16.44140625" style="60" customWidth="1"/>
    <col min="8" max="31" width="9.21875" style="59"/>
    <col min="32" max="16384" width="9.21875" style="60"/>
  </cols>
  <sheetData>
    <row r="1" spans="1:11" ht="91.5" customHeight="1" x14ac:dyDescent="0.3">
      <c r="A1" s="84" t="s">
        <v>39</v>
      </c>
      <c r="B1" s="85"/>
      <c r="C1" s="85"/>
      <c r="D1" s="86"/>
      <c r="E1" s="86"/>
      <c r="F1" s="86"/>
      <c r="G1" s="86"/>
      <c r="H1" s="86"/>
      <c r="I1" s="86"/>
      <c r="J1" s="86"/>
      <c r="K1" s="86"/>
    </row>
    <row r="2" spans="1:11" x14ac:dyDescent="0.3">
      <c r="A2" s="87" t="s">
        <v>54</v>
      </c>
      <c r="B2" s="88"/>
      <c r="C2" s="88"/>
      <c r="D2" s="88"/>
      <c r="E2" s="89" t="s">
        <v>55</v>
      </c>
      <c r="F2" s="89"/>
      <c r="G2" s="89"/>
      <c r="H2" s="89"/>
      <c r="I2" s="89"/>
      <c r="J2" s="89"/>
      <c r="K2" s="90"/>
    </row>
    <row r="3" spans="1:11" ht="57.75" customHeight="1" x14ac:dyDescent="0.3">
      <c r="A3" s="61"/>
      <c r="B3" s="62" t="s">
        <v>29</v>
      </c>
      <c r="C3" s="62" t="s">
        <v>30</v>
      </c>
      <c r="D3" s="76" t="s">
        <v>31</v>
      </c>
      <c r="E3" s="77" t="s">
        <v>32</v>
      </c>
      <c r="F3" s="74" t="s">
        <v>33</v>
      </c>
      <c r="G3" s="75" t="s">
        <v>34</v>
      </c>
      <c r="H3" s="75" t="s">
        <v>35</v>
      </c>
      <c r="I3" s="75" t="s">
        <v>36</v>
      </c>
      <c r="J3" s="75" t="s">
        <v>37</v>
      </c>
      <c r="K3" s="75" t="s">
        <v>38</v>
      </c>
    </row>
    <row r="4" spans="1:11" ht="40.049999999999997" customHeight="1" x14ac:dyDescent="0.3">
      <c r="A4" s="63">
        <v>1</v>
      </c>
      <c r="B4" s="69" t="s">
        <v>41</v>
      </c>
      <c r="C4" s="70" t="s">
        <v>40</v>
      </c>
      <c r="D4" s="71" t="s">
        <v>56</v>
      </c>
      <c r="E4" s="72">
        <v>43000</v>
      </c>
      <c r="F4" s="73">
        <v>0.2</v>
      </c>
      <c r="G4" s="64">
        <f>E4*(1-F4)*(1+0.75%)</f>
        <v>34658</v>
      </c>
      <c r="H4" s="79" t="s">
        <v>67</v>
      </c>
      <c r="I4" s="79" t="s">
        <v>66</v>
      </c>
      <c r="J4" s="79" t="s">
        <v>66</v>
      </c>
      <c r="K4" s="79" t="s">
        <v>67</v>
      </c>
    </row>
    <row r="5" spans="1:11" ht="40.049999999999997" customHeight="1" x14ac:dyDescent="0.3">
      <c r="A5" s="63">
        <v>2</v>
      </c>
      <c r="B5" s="69" t="s">
        <v>41</v>
      </c>
      <c r="C5" s="70" t="s">
        <v>42</v>
      </c>
      <c r="D5" s="71" t="s">
        <v>63</v>
      </c>
      <c r="E5" s="72">
        <v>182480</v>
      </c>
      <c r="F5" s="73">
        <v>0.2</v>
      </c>
      <c r="G5" s="64">
        <f t="shared" ref="G5:G8" si="0">E5*(1-F5)*(1+0.75%)</f>
        <v>147078.88</v>
      </c>
      <c r="H5" s="79" t="s">
        <v>67</v>
      </c>
      <c r="I5" s="79" t="s">
        <v>66</v>
      </c>
      <c r="J5" s="79" t="s">
        <v>66</v>
      </c>
      <c r="K5" s="79" t="s">
        <v>67</v>
      </c>
    </row>
    <row r="6" spans="1:11" ht="40.049999999999997" customHeight="1" x14ac:dyDescent="0.3">
      <c r="A6" s="63">
        <v>3</v>
      </c>
      <c r="B6" s="69" t="s">
        <v>52</v>
      </c>
      <c r="C6" s="70" t="s">
        <v>43</v>
      </c>
      <c r="D6" s="71" t="s">
        <v>53</v>
      </c>
      <c r="E6" s="72">
        <v>325</v>
      </c>
      <c r="F6" s="73">
        <v>0.15</v>
      </c>
      <c r="G6" s="64">
        <f t="shared" si="0"/>
        <v>278.32187500000003</v>
      </c>
      <c r="H6" s="79" t="s">
        <v>66</v>
      </c>
      <c r="I6" s="79" t="s">
        <v>66</v>
      </c>
      <c r="J6" s="79" t="s">
        <v>66</v>
      </c>
      <c r="K6" s="79" t="s">
        <v>67</v>
      </c>
    </row>
    <row r="7" spans="1:11" s="99" customFormat="1" ht="40.049999999999997" customHeight="1" x14ac:dyDescent="0.3">
      <c r="A7" s="92">
        <v>4</v>
      </c>
      <c r="B7" s="93" t="s">
        <v>44</v>
      </c>
      <c r="C7" s="94" t="s">
        <v>68</v>
      </c>
      <c r="D7" s="95" t="s">
        <v>57</v>
      </c>
      <c r="E7" s="96">
        <v>74.569999999999993</v>
      </c>
      <c r="F7" s="97">
        <v>0.125</v>
      </c>
      <c r="G7" s="96">
        <f t="shared" si="0"/>
        <v>65.738115625000006</v>
      </c>
      <c r="H7" s="98" t="s">
        <v>66</v>
      </c>
      <c r="I7" s="98" t="s">
        <v>66</v>
      </c>
      <c r="J7" s="98" t="s">
        <v>66</v>
      </c>
      <c r="K7" s="98" t="s">
        <v>67</v>
      </c>
    </row>
    <row r="8" spans="1:11" ht="40.049999999999997" customHeight="1" x14ac:dyDescent="0.3">
      <c r="A8" s="63">
        <v>5</v>
      </c>
      <c r="B8" s="69" t="s">
        <v>46</v>
      </c>
      <c r="C8" s="70" t="s">
        <v>45</v>
      </c>
      <c r="D8" s="71" t="s">
        <v>58</v>
      </c>
      <c r="E8" s="72">
        <v>880</v>
      </c>
      <c r="F8" s="73">
        <v>0.13</v>
      </c>
      <c r="G8" s="64">
        <f t="shared" si="0"/>
        <v>771.3420000000001</v>
      </c>
      <c r="H8" s="79" t="s">
        <v>66</v>
      </c>
      <c r="I8" s="79" t="s">
        <v>66</v>
      </c>
      <c r="J8" s="79" t="s">
        <v>66</v>
      </c>
      <c r="K8" s="79" t="s">
        <v>67</v>
      </c>
    </row>
    <row r="9" spans="1:11" ht="40.049999999999997" customHeight="1" x14ac:dyDescent="0.3">
      <c r="A9" s="63">
        <v>6</v>
      </c>
      <c r="B9" s="69" t="s">
        <v>41</v>
      </c>
      <c r="C9" s="70" t="s">
        <v>47</v>
      </c>
      <c r="D9" s="71" t="s">
        <v>62</v>
      </c>
      <c r="E9" s="72">
        <v>119000</v>
      </c>
      <c r="F9" s="73">
        <v>0.2</v>
      </c>
      <c r="G9" s="64">
        <f t="shared" ref="G9:G15" si="1">E9*(1-F9)*(1+0.75%)</f>
        <v>95914</v>
      </c>
      <c r="H9" s="79" t="s">
        <v>66</v>
      </c>
      <c r="I9" s="79" t="s">
        <v>66</v>
      </c>
      <c r="J9" s="79" t="s">
        <v>66</v>
      </c>
      <c r="K9" s="79" t="s">
        <v>67</v>
      </c>
    </row>
    <row r="10" spans="1:11" ht="40.049999999999997" customHeight="1" x14ac:dyDescent="0.3">
      <c r="A10" s="63">
        <v>7</v>
      </c>
      <c r="B10" s="69" t="s">
        <v>46</v>
      </c>
      <c r="C10" s="70" t="s">
        <v>48</v>
      </c>
      <c r="D10" s="71" t="s">
        <v>59</v>
      </c>
      <c r="E10" s="72">
        <v>1668</v>
      </c>
      <c r="F10" s="73">
        <v>0.13</v>
      </c>
      <c r="G10" s="64">
        <f t="shared" si="1"/>
        <v>1462.0437000000002</v>
      </c>
      <c r="H10" s="79" t="s">
        <v>66</v>
      </c>
      <c r="I10" s="79" t="s">
        <v>66</v>
      </c>
      <c r="J10" s="79" t="s">
        <v>66</v>
      </c>
      <c r="K10" s="79" t="s">
        <v>67</v>
      </c>
    </row>
    <row r="11" spans="1:11" ht="40.049999999999997" customHeight="1" x14ac:dyDescent="0.3">
      <c r="A11" s="63">
        <v>8</v>
      </c>
      <c r="B11" s="69" t="s">
        <v>41</v>
      </c>
      <c r="C11" s="70" t="s">
        <v>49</v>
      </c>
      <c r="D11" s="71" t="s">
        <v>61</v>
      </c>
      <c r="E11" s="72">
        <v>86000</v>
      </c>
      <c r="F11" s="73">
        <v>0.2</v>
      </c>
      <c r="G11" s="64">
        <f t="shared" si="1"/>
        <v>69316</v>
      </c>
      <c r="H11" s="79" t="s">
        <v>67</v>
      </c>
      <c r="I11" s="79" t="s">
        <v>66</v>
      </c>
      <c r="J11" s="79" t="s">
        <v>66</v>
      </c>
      <c r="K11" s="79" t="s">
        <v>67</v>
      </c>
    </row>
    <row r="12" spans="1:11" ht="40.049999999999997" customHeight="1" x14ac:dyDescent="0.2">
      <c r="A12" s="63">
        <v>9</v>
      </c>
      <c r="B12" s="69" t="s">
        <v>51</v>
      </c>
      <c r="C12" s="70" t="s">
        <v>50</v>
      </c>
      <c r="D12" s="91" t="s">
        <v>60</v>
      </c>
      <c r="E12" s="72">
        <v>41.58</v>
      </c>
      <c r="F12" s="73">
        <v>0.15</v>
      </c>
      <c r="G12" s="64">
        <f t="shared" si="1"/>
        <v>35.608072499999999</v>
      </c>
      <c r="H12" s="79" t="s">
        <v>66</v>
      </c>
      <c r="I12" s="79" t="s">
        <v>66</v>
      </c>
      <c r="J12" s="79" t="s">
        <v>66</v>
      </c>
      <c r="K12" s="79" t="s">
        <v>67</v>
      </c>
    </row>
    <row r="13" spans="1:11" ht="40.049999999999997" customHeight="1" x14ac:dyDescent="0.3">
      <c r="A13" s="63">
        <v>10</v>
      </c>
      <c r="B13" s="69" t="s">
        <v>51</v>
      </c>
      <c r="C13" s="70" t="s">
        <v>65</v>
      </c>
      <c r="D13" s="71" t="s">
        <v>64</v>
      </c>
      <c r="E13" s="72"/>
      <c r="F13" s="73"/>
      <c r="G13" s="64">
        <f t="shared" si="1"/>
        <v>0</v>
      </c>
      <c r="H13" s="79"/>
      <c r="I13" s="79"/>
      <c r="J13" s="79"/>
      <c r="K13" s="79"/>
    </row>
    <row r="14" spans="1:11" ht="20.100000000000001" customHeight="1" x14ac:dyDescent="0.3">
      <c r="A14" s="63">
        <v>11</v>
      </c>
      <c r="B14" s="69"/>
      <c r="C14" s="78"/>
      <c r="D14" s="71"/>
      <c r="E14" s="72"/>
      <c r="F14" s="73"/>
      <c r="G14" s="64">
        <f t="shared" si="1"/>
        <v>0</v>
      </c>
      <c r="H14" s="79"/>
      <c r="I14" s="79"/>
      <c r="J14" s="79"/>
      <c r="K14" s="79"/>
    </row>
    <row r="15" spans="1:11" ht="20.100000000000001" customHeight="1" x14ac:dyDescent="0.3">
      <c r="A15" s="63">
        <v>12</v>
      </c>
      <c r="B15" s="69"/>
      <c r="C15" s="78"/>
      <c r="D15" s="71"/>
      <c r="E15" s="72"/>
      <c r="F15" s="73"/>
      <c r="G15" s="64">
        <f t="shared" si="1"/>
        <v>0</v>
      </c>
      <c r="H15" s="79"/>
      <c r="I15" s="79"/>
      <c r="J15" s="79"/>
      <c r="K15" s="79"/>
    </row>
    <row r="16" spans="1:11" s="59" customFormat="1" x14ac:dyDescent="0.3">
      <c r="B16" s="65"/>
      <c r="F16" s="67"/>
    </row>
    <row r="17" spans="2:6" s="59" customFormat="1" x14ac:dyDescent="0.3">
      <c r="B17" s="65"/>
      <c r="F17" s="67"/>
    </row>
    <row r="18" spans="2:6" s="59" customFormat="1" x14ac:dyDescent="0.3">
      <c r="B18" s="65"/>
      <c r="F18" s="67"/>
    </row>
    <row r="19" spans="2:6" s="59" customFormat="1" x14ac:dyDescent="0.3">
      <c r="B19" s="65"/>
      <c r="F19" s="67"/>
    </row>
    <row r="20" spans="2:6" s="59" customFormat="1" x14ac:dyDescent="0.3">
      <c r="B20" s="65"/>
      <c r="F20" s="67"/>
    </row>
    <row r="21" spans="2:6" s="59" customFormat="1" x14ac:dyDescent="0.3">
      <c r="B21" s="65"/>
      <c r="F21" s="67"/>
    </row>
    <row r="22" spans="2:6" s="59" customFormat="1" x14ac:dyDescent="0.3">
      <c r="B22" s="65"/>
      <c r="F22" s="67"/>
    </row>
    <row r="23" spans="2:6" s="59" customFormat="1" x14ac:dyDescent="0.3">
      <c r="B23" s="65"/>
      <c r="F23" s="67"/>
    </row>
    <row r="24" spans="2:6" s="59" customFormat="1" x14ac:dyDescent="0.3">
      <c r="B24" s="65"/>
      <c r="F24" s="67"/>
    </row>
    <row r="25" spans="2:6" s="59" customFormat="1" x14ac:dyDescent="0.3">
      <c r="B25" s="65"/>
      <c r="F25" s="67"/>
    </row>
    <row r="26" spans="2:6" s="59" customFormat="1" x14ac:dyDescent="0.3">
      <c r="B26" s="65"/>
      <c r="F26" s="67"/>
    </row>
  </sheetData>
  <mergeCells count="3">
    <mergeCell ref="A1:K1"/>
    <mergeCell ref="A2:D2"/>
    <mergeCell ref="E2:K2"/>
  </mergeCells>
  <dataValidations count="1">
    <dataValidation type="list" allowBlank="1" showInputMessage="1" showErrorMessage="1" sqref="H4:K15" xr:uid="{D6865853-BD07-4CD2-B5FE-3E26BC91BBDD}">
      <formula1>"Yes, No"</formula1>
    </dataValidation>
  </dataValidations>
  <pageMargins left="0.25" right="0.25" top="0.75" bottom="0.5" header="0.3" footer="0.3"/>
  <pageSetup scale="76" fitToHeight="0" orientation="landscape" r:id="rId1"/>
  <headerFooter>
    <oddHeader>&amp;C&amp;"-,Bold"&amp;14Appendix 30: Vendor &amp;12Form - Top Selling Products/Services for Cost Avoidance</oddHeader>
    <oddFooter>&amp;L&amp;8Appendix 30 - Vendor Form  Top Selling Products/Services for Cost Avoidance v. 10/2024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B46B7886AA74BAF9520D628A6DFBB" ma:contentTypeVersion="51" ma:contentTypeDescription="Create a new document." ma:contentTypeScope="" ma:versionID="78b352af8939c728e794fb61fd521d64">
  <xsd:schema xmlns:xsd="http://www.w3.org/2001/XMLSchema" xmlns:xs="http://www.w3.org/2001/XMLSchema" xmlns:p="http://schemas.microsoft.com/office/2006/metadata/properties" xmlns:ns2="1f51251f-8308-43e5-8682-027827bf40eb" xmlns:ns3="5437442c-6b69-4e14-acf8-5514473f79c3" targetNamespace="http://schemas.microsoft.com/office/2006/metadata/properties" ma:root="true" ma:fieldsID="ac5168a22953afb201ebdae94e2873e8" ns2:_="" ns3:_="">
    <xsd:import namespace="1f51251f-8308-43e5-8682-027827bf40eb"/>
    <xsd:import namespace="5437442c-6b69-4e14-acf8-5514473f79c3"/>
    <xsd:element name="properties">
      <xsd:complexType>
        <xsd:sequence>
          <xsd:element name="documentManagement">
            <xsd:complexType>
              <xsd:all>
                <xsd:element ref="ns2:SolicitationNumber" minOccurs="0"/>
                <xsd:element ref="ns2:FileExt" minOccurs="0"/>
                <xsd:element ref="ns2:SubmissionId" minOccurs="0"/>
                <xsd:element ref="ns2:DocType" minOccurs="0"/>
                <xsd:element ref="ns2:ContentVersionUrl" minOccurs="0"/>
                <xsd:element ref="ns2:VendorName" minOccurs="0"/>
                <xsd:element ref="ns2:ResponseSalesforceId" minOccurs="0"/>
                <xsd:element ref="ns2:VendorSalesforceId" minOccurs="0"/>
                <xsd:element ref="ns2:ContractModel" minOccurs="0"/>
                <xsd:element ref="ns2:ContractNumber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1251f-8308-43e5-8682-027827bf40eb" elementFormDefault="qualified">
    <xsd:import namespace="http://schemas.microsoft.com/office/2006/documentManagement/types"/>
    <xsd:import namespace="http://schemas.microsoft.com/office/infopath/2007/PartnerControls"/>
    <xsd:element name="SolicitationNumber" ma:index="8" nillable="true" ma:displayName="Solicitation Number" ma:description="Unique ID of the solicitation the document is associated with." ma:indexed="true" ma:internalName="SolicitationNumber" ma:readOnly="false">
      <xsd:simpleType>
        <xsd:restriction base="dms:Text"/>
      </xsd:simpleType>
    </xsd:element>
    <xsd:element name="FileExt" ma:index="9" nillable="true" ma:displayName="File Ext" ma:internalName="FileExt" ma:readOnly="false">
      <xsd:simpleType>
        <xsd:restriction base="dms:Text">
          <xsd:maxLength value="255"/>
        </xsd:restriction>
      </xsd:simpleType>
    </xsd:element>
    <xsd:element name="SubmissionId" ma:index="10" nillable="true" ma:displayName="Submission Id" ma:internalName="SubmissionId" ma:readOnly="false">
      <xsd:simpleType>
        <xsd:restriction base="dms:Text">
          <xsd:maxLength value="255"/>
        </xsd:restriction>
      </xsd:simpleType>
    </xsd:element>
    <xsd:element name="DocType" ma:index="11" nillable="true" ma:displayName="Doc Type" ma:default="Contract Document" ma:format="Dropdown" ma:internalName="DocType" ma:readOnly="false">
      <xsd:simpleType>
        <xsd:union memberTypes="dms:Text">
          <xsd:simpleType>
            <xsd:restriction base="dms:Choice">
              <xsd:enumeration value="Contract Document"/>
              <xsd:enumeration value="Correspondence"/>
              <xsd:enumeration value="Cost Avoidance"/>
              <xsd:enumeration value="Exception Matrix"/>
              <xsd:enumeration value="Exhibit A – Vendor Information Form"/>
              <xsd:enumeration value="Exhibit B – Vendor History and Experience"/>
              <xsd:enumeration value="Exhibit C – Contract Marketing and Support Plan"/>
              <xsd:enumeration value="HUB Subcontracting Plan"/>
              <xsd:enumeration value="Manufacturer Authorization Letter"/>
              <xsd:enumeration value="Non-Disclosure Agreement"/>
              <xsd:enumeration value="Pricing Sheet"/>
              <xsd:enumeration value="Respondent Release of Liability for Reference"/>
              <xsd:enumeration value="Service agreements, etc."/>
              <xsd:enumeration value="Vendor Response"/>
              <xsd:enumeration value="Vendor Status Check"/>
              <xsd:enumeration value="Vendor’s Canceled Contract"/>
              <xsd:enumeration value="Working/Backup"/>
            </xsd:restriction>
          </xsd:simpleType>
        </xsd:union>
      </xsd:simpleType>
    </xsd:element>
    <xsd:element name="ContentVersionUrl" ma:index="12" nillable="true" ma:displayName="Content Version Url" ma:internalName="ContentVersionUrl" ma:readOnly="false">
      <xsd:simpleType>
        <xsd:restriction base="dms:Text">
          <xsd:maxLength value="255"/>
        </xsd:restriction>
      </xsd:simpleType>
    </xsd:element>
    <xsd:element name="VendorName" ma:index="13" nillable="true" ma:displayName="Vendor Name" ma:indexed="true" ma:internalName="VendorName" ma:readOnly="false">
      <xsd:simpleType>
        <xsd:restriction base="dms:Text">
          <xsd:maxLength value="255"/>
        </xsd:restriction>
      </xsd:simpleType>
    </xsd:element>
    <xsd:element name="ResponseSalesforceId" ma:index="14" nillable="true" ma:displayName="Response Salesforce Id" ma:internalName="ResponseSalesforceId" ma:readOnly="false">
      <xsd:simpleType>
        <xsd:restriction base="dms:Text">
          <xsd:maxLength value="255"/>
        </xsd:restriction>
      </xsd:simpleType>
    </xsd:element>
    <xsd:element name="VendorSalesforceId" ma:index="15" nillable="true" ma:displayName="Vendor Salesforce Id" ma:internalName="VendorSalesforceId" ma:readOnly="false">
      <xsd:simpleType>
        <xsd:restriction base="dms:Text">
          <xsd:maxLength value="255"/>
        </xsd:restriction>
      </xsd:simpleType>
    </xsd:element>
    <xsd:element name="ContractModel" ma:index="16" nillable="true" ma:displayName="Contract Model" ma:internalName="ContractModel" ma:readOnly="false">
      <xsd:simpleType>
        <xsd:restriction base="dms:Note"/>
      </xsd:simpleType>
    </xsd:element>
    <xsd:element name="ContractNumber" ma:index="17" nillable="true" ma:displayName="Contract Number" ma:indexed="true" ma:internalName="ContractNumber" ma:readOnly="false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94d62d1-ffa2-4519-8038-d2245aa7c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7442c-6b69-4e14-acf8-5514473f79c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84f2c65-31f1-4844-a25e-ca68f83070a2}" ma:internalName="TaxCatchAll" ma:showField="CatchAllData" ma:web="5437442c-6b69-4e14-acf8-5514473f79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51251f-8308-43e5-8682-027827bf40eb">
      <Terms xmlns="http://schemas.microsoft.com/office/infopath/2007/PartnerControls"/>
    </lcf76f155ced4ddcb4097134ff3c332f>
    <SolicitationNumber xmlns="1f51251f-8308-43e5-8682-027827bf40eb">DIR-CPO-TMP-550</SolicitationNumber>
    <VendorSalesforceId xmlns="1f51251f-8308-43e5-8682-027827bf40eb" xsi:nil="true"/>
    <ContractNumber xmlns="1f51251f-8308-43e5-8682-027827bf40eb">DIR-CPO-4851</ContractNumber>
    <ContentVersionUrl xmlns="1f51251f-8308-43e5-8682-027827bf40eb" xsi:nil="true"/>
    <VendorName xmlns="1f51251f-8308-43e5-8682-027827bf40eb">CyberOne LLC</VendorName>
    <ResponseSalesforceId xmlns="1f51251f-8308-43e5-8682-027827bf40eb">a3ot00000006fPnAAI</ResponseSalesforceId>
    <DocType xmlns="1f51251f-8308-43e5-8682-027827bf40eb" xsi:nil="true"/>
    <ContractModel xmlns="1f51251f-8308-43e5-8682-027827bf40eb" xsi:nil="true"/>
    <FileExt xmlns="1f51251f-8308-43e5-8682-027827bf40eb">xlsx</FileExt>
    <SubmissionId xmlns="1f51251f-8308-43e5-8682-027827bf40eb" xsi:nil="true"/>
    <TaxCatchAll xmlns="5437442c-6b69-4e14-acf8-5514473f79c3" xsi:nil="true"/>
  </documentManagement>
</p:properties>
</file>

<file path=customXml/itemProps1.xml><?xml version="1.0" encoding="utf-8"?>
<ds:datastoreItem xmlns:ds="http://schemas.openxmlformats.org/officeDocument/2006/customXml" ds:itemID="{B960A946-CDCC-4861-9ED9-971BAB839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1251f-8308-43e5-8682-027827bf40eb"/>
    <ds:schemaRef ds:uri="5437442c-6b69-4e14-acf8-5514473f79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F2559-81D6-47CA-A62B-A0E41D9923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C90B0-8D63-43A4-B144-BEDE8BC95C6E}">
  <ds:schemaRefs>
    <ds:schemaRef ds:uri="http://schemas.microsoft.com/office/2006/metadata/properties"/>
    <ds:schemaRef ds:uri="1f51251f-8308-43e5-8682-027827bf40eb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437442c-6b69-4e14-acf8-5514473f79c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Vendor Name</vt:lpstr>
      <vt:lpstr>'Vendor Name'!Print_Area</vt:lpstr>
      <vt:lpstr>'Vendor Name'!Print_Titles</vt:lpstr>
    </vt:vector>
  </TitlesOfParts>
  <Manager/>
  <Company>Texas Department of Information Resources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30 Vendor Form Top Selling Products and Services for Cost Avoidance v10.2024.xlsx</dc:title>
  <dc:subject/>
  <dc:creator>John Dechene</dc:creator>
  <cp:keywords/>
  <dc:description/>
  <cp:lastModifiedBy>Sarah Yates</cp:lastModifiedBy>
  <cp:revision/>
  <cp:lastPrinted>2024-10-15T18:27:06Z</cp:lastPrinted>
  <dcterms:created xsi:type="dcterms:W3CDTF">2013-03-05T16:21:08Z</dcterms:created>
  <dcterms:modified xsi:type="dcterms:W3CDTF">2025-12-04T22:45:25Z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0x0101002D9B46B7886AA74BAF9520D628A6DFBB</vt:lpwstr>
  </property>
  <property fmtid="{D5CDD505-2E9C-101B-9397-08002B2CF9AE}" pid="3" name="Solicitation Document Type">
    <vt:lpwstr>Contract Templates</vt:lpwstr>
  </property>
  <property fmtid="{D5CDD505-2E9C-101B-9397-08002B2CF9AE}" pid="4" name="RFO Type">
    <vt:lpwstr>;#Product;#Service;#Training;#</vt:lpwstr>
  </property>
  <property fmtid="{D5CDD505-2E9C-101B-9397-08002B2CF9AE}" pid="5" name="Solicitation Type">
    <vt:lpwstr>;#Cooperative;#</vt:lpwstr>
  </property>
  <property fmtid="{D5CDD505-2E9C-101B-9397-08002B2CF9AE}" pid="6" name="MediaServiceImageTags">
    <vt:lpwstr/>
  </property>
</Properties>
</file>